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Study\S2\IPE\2nd Semester\Project\"/>
    </mc:Choice>
  </mc:AlternateContent>
  <xr:revisionPtr revIDLastSave="0" documentId="13_ncr:40001_{07698BE6-1068-4412-B0AA-382DDCE7FCF5}" xr6:coauthVersionLast="47" xr6:coauthVersionMax="47" xr10:uidLastSave="{00000000-0000-0000-0000-000000000000}"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8" i="1" l="1"/>
  <c r="P58" i="1"/>
  <c r="P62" i="1" s="1"/>
  <c r="P39" i="1"/>
  <c r="J34" i="1"/>
  <c r="P32" i="1" s="1"/>
  <c r="J32" i="1"/>
  <c r="J28" i="1"/>
  <c r="J37" i="1" s="1"/>
  <c r="J27" i="1"/>
  <c r="U23" i="1"/>
  <c r="P73" i="1" l="1"/>
  <c r="P44" i="1"/>
  <c r="P52" i="1" s="1"/>
  <c r="P79" i="1" l="1"/>
</calcChain>
</file>

<file path=xl/sharedStrings.xml><?xml version="1.0" encoding="utf-8"?>
<sst xmlns="http://schemas.openxmlformats.org/spreadsheetml/2006/main" count="131" uniqueCount="109">
  <si>
    <t>Specifications</t>
  </si>
  <si>
    <t>Material Specifications</t>
  </si>
  <si>
    <t>Core Parameters</t>
  </si>
  <si>
    <t>Symbol</t>
  </si>
  <si>
    <t>Parameter</t>
  </si>
  <si>
    <t>Value</t>
  </si>
  <si>
    <t>Unit</t>
  </si>
  <si>
    <t>Description</t>
  </si>
  <si>
    <r>
      <t>P</t>
    </r>
    <r>
      <rPr>
        <vertAlign val="subscript"/>
        <sz val="11"/>
        <color theme="1"/>
        <rFont val="Calibri"/>
        <family val="2"/>
        <scheme val="minor"/>
      </rPr>
      <t>o</t>
    </r>
  </si>
  <si>
    <t>Output Power</t>
  </si>
  <si>
    <t>W</t>
  </si>
  <si>
    <r>
      <t>K</t>
    </r>
    <r>
      <rPr>
        <vertAlign val="subscript"/>
        <sz val="11"/>
        <color theme="1"/>
        <rFont val="Calibri"/>
        <family val="2"/>
        <scheme val="minor"/>
      </rPr>
      <t>c</t>
    </r>
  </si>
  <si>
    <t>Steinmetz parameter</t>
  </si>
  <si>
    <r>
      <t>A</t>
    </r>
    <r>
      <rPr>
        <vertAlign val="subscript"/>
        <sz val="11"/>
        <color theme="1"/>
        <rFont val="Calibri"/>
        <family val="2"/>
        <scheme val="minor"/>
      </rPr>
      <t>c</t>
    </r>
  </si>
  <si>
    <t>Cross-section area</t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</si>
  <si>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</si>
  <si>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f</t>
    </r>
    <r>
      <rPr>
        <vertAlign val="subscript"/>
        <sz val="11"/>
        <color theme="1"/>
        <rFont val="Calibri"/>
        <family val="2"/>
        <scheme val="minor"/>
      </rPr>
      <t>s</t>
    </r>
  </si>
  <si>
    <t>Switching Freq.</t>
  </si>
  <si>
    <t>Hz</t>
  </si>
  <si>
    <t>α</t>
  </si>
  <si>
    <r>
      <t>l</t>
    </r>
    <r>
      <rPr>
        <vertAlign val="subscript"/>
        <sz val="11"/>
        <color theme="1"/>
        <rFont val="Calibri"/>
        <family val="2"/>
        <scheme val="minor"/>
      </rPr>
      <t>c</t>
    </r>
  </si>
  <si>
    <t>Magnetic path length</t>
  </si>
  <si>
    <t>cm</t>
  </si>
  <si>
    <r>
      <t>L</t>
    </r>
    <r>
      <rPr>
        <vertAlign val="subscript"/>
        <sz val="11"/>
        <color theme="1"/>
        <rFont val="Calibri"/>
        <family val="2"/>
        <scheme val="minor"/>
      </rPr>
      <t>m</t>
    </r>
  </si>
  <si>
    <t>Magnetizing Inductance</t>
  </si>
  <si>
    <t>H</t>
  </si>
  <si>
    <t>β</t>
  </si>
  <si>
    <r>
      <t>W</t>
    </r>
    <r>
      <rPr>
        <vertAlign val="subscript"/>
        <sz val="11"/>
        <color theme="1"/>
        <rFont val="Calibri"/>
        <family val="2"/>
        <scheme val="minor"/>
      </rPr>
      <t>a</t>
    </r>
  </si>
  <si>
    <t>Window area</t>
  </si>
  <si>
    <t>a</t>
  </si>
  <si>
    <t>Turns ratio</t>
  </si>
  <si>
    <r>
      <t>B</t>
    </r>
    <r>
      <rPr>
        <vertAlign val="subscript"/>
        <sz val="11"/>
        <color theme="1"/>
        <rFont val="Calibri"/>
        <family val="2"/>
      </rPr>
      <t>sat</t>
    </r>
  </si>
  <si>
    <t>Saturation magnetic flux</t>
  </si>
  <si>
    <t xml:space="preserve"> Tesla</t>
  </si>
  <si>
    <r>
      <t>A</t>
    </r>
    <r>
      <rPr>
        <vertAlign val="subscript"/>
        <sz val="11"/>
        <color theme="1"/>
        <rFont val="Calibri"/>
        <family val="2"/>
        <scheme val="minor"/>
      </rPr>
      <t>p</t>
    </r>
  </si>
  <si>
    <t>Area product parameter</t>
  </si>
  <si>
    <r>
      <t>cm</t>
    </r>
    <r>
      <rPr>
        <vertAlign val="superscript"/>
        <sz val="11"/>
        <color theme="1"/>
        <rFont val="Calibri"/>
        <family val="2"/>
        <scheme val="minor"/>
      </rPr>
      <t>4</t>
    </r>
  </si>
  <si>
    <t>ΔT</t>
  </si>
  <si>
    <t>Temperature rise</t>
  </si>
  <si>
    <t>°C</t>
  </si>
  <si>
    <r>
      <t>k</t>
    </r>
    <r>
      <rPr>
        <vertAlign val="subscript"/>
        <sz val="11"/>
        <color theme="1"/>
        <rFont val="Calibri"/>
        <family val="2"/>
      </rPr>
      <t>u</t>
    </r>
  </si>
  <si>
    <t>Window utilization factor</t>
  </si>
  <si>
    <r>
      <t>V</t>
    </r>
    <r>
      <rPr>
        <vertAlign val="subscript"/>
        <sz val="11"/>
        <color theme="1"/>
        <rFont val="Calibri"/>
        <family val="2"/>
        <scheme val="minor"/>
      </rPr>
      <t>c</t>
    </r>
  </si>
  <si>
    <t>volume of core</t>
  </si>
  <si>
    <r>
      <t>cm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</si>
  <si>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T</t>
    </r>
    <r>
      <rPr>
        <vertAlign val="subscript"/>
        <sz val="11"/>
        <color theme="1"/>
        <rFont val="Calibri"/>
        <family val="2"/>
      </rPr>
      <t>a</t>
    </r>
  </si>
  <si>
    <t>Ambient temperature</t>
  </si>
  <si>
    <t>γ</t>
  </si>
  <si>
    <t>ratio of core loss to winding loss</t>
  </si>
  <si>
    <t>MLT</t>
  </si>
  <si>
    <t>Mean length of a turn</t>
  </si>
  <si>
    <r>
      <t>I</t>
    </r>
    <r>
      <rPr>
        <vertAlign val="subscript"/>
        <sz val="11"/>
        <color theme="1"/>
        <rFont val="Calibri"/>
        <family val="2"/>
      </rPr>
      <t>r_rms</t>
    </r>
  </si>
  <si>
    <t>Resonant rms current</t>
  </si>
  <si>
    <r>
      <t>B</t>
    </r>
    <r>
      <rPr>
        <vertAlign val="subscript"/>
        <sz val="11"/>
        <color theme="1"/>
        <rFont val="Calibri"/>
        <family val="2"/>
      </rPr>
      <t>max</t>
    </r>
  </si>
  <si>
    <t>Max Flux density</t>
  </si>
  <si>
    <t>Tesla</t>
  </si>
  <si>
    <r>
      <t>R</t>
    </r>
    <r>
      <rPr>
        <vertAlign val="subscript"/>
        <sz val="11"/>
        <color theme="1"/>
        <rFont val="Calibri"/>
        <family val="2"/>
      </rPr>
      <t>θ</t>
    </r>
  </si>
  <si>
    <t>Thermal resistance</t>
  </si>
  <si>
    <t>°C/W</t>
  </si>
  <si>
    <r>
      <t>I</t>
    </r>
    <r>
      <rPr>
        <vertAlign val="subscript"/>
        <sz val="11"/>
        <color theme="1"/>
        <rFont val="Calibri"/>
        <family val="2"/>
      </rPr>
      <t>Lm_peak</t>
    </r>
  </si>
  <si>
    <t>Magnetizining peak Current</t>
  </si>
  <si>
    <r>
      <t>k</t>
    </r>
    <r>
      <rPr>
        <vertAlign val="subscript"/>
        <sz val="11"/>
        <color theme="1"/>
        <rFont val="Calibri"/>
        <family val="2"/>
      </rPr>
      <t>t</t>
    </r>
  </si>
  <si>
    <t>Dimensional Parameter</t>
  </si>
  <si>
    <r>
      <t>ρ</t>
    </r>
    <r>
      <rPr>
        <vertAlign val="subscript"/>
        <sz val="11"/>
        <color theme="1"/>
        <rFont val="Calibri"/>
        <family val="2"/>
      </rPr>
      <t>20</t>
    </r>
  </si>
  <si>
    <t>Copper resistivity</t>
  </si>
  <si>
    <t>µΩ-cm</t>
  </si>
  <si>
    <r>
      <t>I</t>
    </r>
    <r>
      <rPr>
        <vertAlign val="subscript"/>
        <sz val="11"/>
        <color theme="1"/>
        <rFont val="Calibri"/>
        <family val="2"/>
      </rPr>
      <t>s_rms</t>
    </r>
  </si>
  <si>
    <t>Secondary rms current</t>
  </si>
  <si>
    <r>
      <t>α</t>
    </r>
    <r>
      <rPr>
        <vertAlign val="subscript"/>
        <sz val="11"/>
        <color theme="1"/>
        <rFont val="Calibri"/>
        <family val="2"/>
      </rPr>
      <t>20</t>
    </r>
  </si>
  <si>
    <t>constant</t>
  </si>
  <si>
    <r>
      <t>I</t>
    </r>
    <r>
      <rPr>
        <vertAlign val="subscript"/>
        <sz val="11"/>
        <color theme="1"/>
        <rFont val="Calibri"/>
        <family val="2"/>
      </rPr>
      <t>o</t>
    </r>
  </si>
  <si>
    <t>Output Current</t>
  </si>
  <si>
    <t>A</t>
  </si>
  <si>
    <r>
      <t>µ</t>
    </r>
    <r>
      <rPr>
        <vertAlign val="subscript"/>
        <sz val="11"/>
        <color theme="1"/>
        <rFont val="Calibri"/>
        <family val="2"/>
      </rPr>
      <t>0</t>
    </r>
  </si>
  <si>
    <t>Permeability</t>
  </si>
  <si>
    <r>
      <t>f</t>
    </r>
    <r>
      <rPr>
        <vertAlign val="subscript"/>
        <sz val="11"/>
        <color theme="1"/>
        <rFont val="Calibri"/>
        <family val="2"/>
      </rPr>
      <t>n</t>
    </r>
  </si>
  <si>
    <t>Normalized freq.</t>
  </si>
  <si>
    <r>
      <t>A</t>
    </r>
    <r>
      <rPr>
        <vertAlign val="subscript"/>
        <sz val="11"/>
        <color theme="1"/>
        <rFont val="Calibri"/>
        <family val="2"/>
      </rPr>
      <t>L</t>
    </r>
  </si>
  <si>
    <t>Inductance per Turn</t>
  </si>
  <si>
    <t>nH/1K</t>
  </si>
  <si>
    <r>
      <t>V</t>
    </r>
    <r>
      <rPr>
        <vertAlign val="subscript"/>
        <sz val="11"/>
        <color theme="1"/>
        <rFont val="Calibri"/>
        <family val="2"/>
      </rPr>
      <t>o</t>
    </r>
  </si>
  <si>
    <t>Output Voltage</t>
  </si>
  <si>
    <t>V</t>
  </si>
  <si>
    <r>
      <t>f</t>
    </r>
    <r>
      <rPr>
        <vertAlign val="subscript"/>
        <sz val="11"/>
        <color theme="1"/>
        <rFont val="Calibri"/>
        <family val="2"/>
      </rPr>
      <t>r</t>
    </r>
  </si>
  <si>
    <t>Resonant freq.</t>
  </si>
  <si>
    <r>
      <t>T</t>
    </r>
    <r>
      <rPr>
        <vertAlign val="subscript"/>
        <sz val="11"/>
        <color theme="1"/>
        <rFont val="Calibri"/>
        <family val="2"/>
      </rPr>
      <t>s</t>
    </r>
  </si>
  <si>
    <t>Switching Period</t>
  </si>
  <si>
    <t>s</t>
  </si>
  <si>
    <r>
      <t>T</t>
    </r>
    <r>
      <rPr>
        <vertAlign val="subscript"/>
        <sz val="11"/>
        <color theme="1"/>
        <rFont val="Calibri"/>
        <family val="2"/>
      </rPr>
      <t>r</t>
    </r>
  </si>
  <si>
    <t>Resonant Period</t>
  </si>
  <si>
    <t>Area Product of the Core Geometry</t>
  </si>
  <si>
    <t>Primary Current</t>
  </si>
  <si>
    <t>RM-8</t>
  </si>
  <si>
    <t>https://mou.sr/3ruK2nV</t>
  </si>
  <si>
    <t>N41-0,24 mm gap</t>
  </si>
  <si>
    <t>https://mou.sr/44VwobT</t>
  </si>
  <si>
    <t>N87-0,3 mm gap</t>
  </si>
  <si>
    <t>Maximum Dissipation</t>
  </si>
  <si>
    <t>Optimum permeability value</t>
  </si>
  <si>
    <t>Gap g</t>
  </si>
  <si>
    <t>mm</t>
  </si>
  <si>
    <t>Number of Turn (Primary)</t>
  </si>
  <si>
    <t xml:space="preserve"> turns</t>
  </si>
  <si>
    <t>Number of Turn (Secondary)</t>
  </si>
  <si>
    <t>Current Density</t>
  </si>
  <si>
    <r>
      <t>A/cm</t>
    </r>
    <r>
      <rPr>
        <vertAlign val="superscript"/>
        <sz val="11"/>
        <color theme="1"/>
        <rFont val="Calibri"/>
        <family val="2"/>
        <scheme val="minor"/>
      </rPr>
      <t>2</t>
    </r>
  </si>
  <si>
    <t>The cross-sectional area</t>
  </si>
  <si>
    <t>AWG 20</t>
  </si>
  <si>
    <t>Maximum Flux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</si>
</sst>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11" fontId="1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7" fillId="0" borderId="0" xfId="0" applyFont="1"/>
    <xf numFmtId="0" fontId="0" fillId="4" borderId="0" xfId="0" applyFill="1"/>
    <xf numFmtId="0" fontId="0" fillId="0" borderId="0" xfId="0" applyAlignment="1">
      <alignment horizontal="right"/>
    </xf>
    <xf numFmtId="0" fontId="7" fillId="2" borderId="0" xfId="0" applyFont="1" applyFill="1" applyAlignment="1">
      <alignment horizontal="center"/>
    </xf>
    <xf numFmtId="0" fontId="2" fillId="0" borderId="0" xfId="1"/>
    <xf numFmtId="11" fontId="0" fillId="4" borderId="0" xfId="0" applyNumberFormat="1" applyFill="1"/>
    <xf numFmtId="0" fontId="7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123825</xdr:rowOff>
    </xdr:from>
    <xdr:to>
      <xdr:col>13</xdr:col>
      <xdr:colOff>1885950</xdr:colOff>
      <xdr:row>10</xdr:row>
      <xdr:rowOff>158262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B903AA-B951-419D-83DD-DB3D46428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23825"/>
          <a:ext cx="6724650" cy="1939437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114301</xdr:rowOff>
    </xdr:from>
    <xdr:to>
      <xdr:col>6</xdr:col>
      <xdr:colOff>293550</xdr:colOff>
      <xdr:row>26</xdr:row>
      <xdr:rowOff>19051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43EB60-FE11-4B81-97BE-60D13750E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114301"/>
          <a:ext cx="3789225" cy="4857750"/>
        </a:xfrm>
        <a:prstGeom prst="rect">
          <a:avLst/>
        </a:prstGeom>
      </xdr:spPr>
    </xdr:pic>
    <xdr:clientData/>
  </xdr:twoCellAnchor>
  <xdr:twoCellAnchor editAs="oneCell">
    <xdr:from>
      <xdr:col>5</xdr:col>
      <xdr:colOff>228600</xdr:colOff>
      <xdr:row>30</xdr:row>
      <xdr:rowOff>63908</xdr:rowOff>
    </xdr:from>
    <xdr:to>
      <xdr:col>8</xdr:col>
      <xdr:colOff>1266436</xdr:colOff>
      <xdr:row>38</xdr:row>
      <xdr:rowOff>161705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91689A-0D72-4EBE-970A-1A5FCD1F9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6388508"/>
          <a:ext cx="2866636" cy="1621797"/>
        </a:xfrm>
        <a:prstGeom prst="rect">
          <a:avLst/>
        </a:prstGeom>
      </xdr:spPr>
    </xdr:pic>
    <xdr:clientData/>
  </xdr:twoCellAnchor>
  <xdr:twoCellAnchor editAs="oneCell">
    <xdr:from>
      <xdr:col>12</xdr:col>
      <xdr:colOff>85726</xdr:colOff>
      <xdr:row>30</xdr:row>
      <xdr:rowOff>40789</xdr:rowOff>
    </xdr:from>
    <xdr:to>
      <xdr:col>14</xdr:col>
      <xdr:colOff>156886</xdr:colOff>
      <xdr:row>33</xdr:row>
      <xdr:rowOff>123824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453489-9C56-4550-B3C6-BFF4FBF56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82026" y="6365389"/>
          <a:ext cx="2871510" cy="654535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22</xdr:row>
      <xdr:rowOff>95645</xdr:rowOff>
    </xdr:from>
    <xdr:to>
      <xdr:col>14</xdr:col>
      <xdr:colOff>304283</xdr:colOff>
      <xdr:row>23</xdr:row>
      <xdr:rowOff>161882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2D84422-B95E-4F40-9153-C067565E3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505825" y="4667645"/>
          <a:ext cx="3095108" cy="256737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23</xdr:row>
      <xdr:rowOff>226623</xdr:rowOff>
    </xdr:from>
    <xdr:to>
      <xdr:col>17</xdr:col>
      <xdr:colOff>294581</xdr:colOff>
      <xdr:row>26</xdr:row>
      <xdr:rowOff>123754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A4E2FEC-4058-4A9B-925D-9C0C75A10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496300" y="5027223"/>
          <a:ext cx="4923731" cy="506731"/>
        </a:xfrm>
        <a:prstGeom prst="rect">
          <a:avLst/>
        </a:prstGeom>
      </xdr:spPr>
    </xdr:pic>
    <xdr:clientData/>
  </xdr:twoCellAnchor>
  <xdr:twoCellAnchor editAs="oneCell">
    <xdr:from>
      <xdr:col>12</xdr:col>
      <xdr:colOff>361949</xdr:colOff>
      <xdr:row>43</xdr:row>
      <xdr:rowOff>55524</xdr:rowOff>
    </xdr:from>
    <xdr:to>
      <xdr:col>13</xdr:col>
      <xdr:colOff>2150294</xdr:colOff>
      <xdr:row>46</xdr:row>
      <xdr:rowOff>76199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91B6EC9-67B5-4B3A-AD30-99029D283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858249" y="8885199"/>
          <a:ext cx="2397945" cy="592175"/>
        </a:xfrm>
        <a:prstGeom prst="rect">
          <a:avLst/>
        </a:prstGeom>
      </xdr:spPr>
    </xdr:pic>
    <xdr:clientData/>
  </xdr:twoCellAnchor>
  <xdr:twoCellAnchor editAs="oneCell">
    <xdr:from>
      <xdr:col>13</xdr:col>
      <xdr:colOff>152400</xdr:colOff>
      <xdr:row>37</xdr:row>
      <xdr:rowOff>28575</xdr:rowOff>
    </xdr:from>
    <xdr:to>
      <xdr:col>13</xdr:col>
      <xdr:colOff>1114425</xdr:colOff>
      <xdr:row>40</xdr:row>
      <xdr:rowOff>167494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1E3A4DE-63C9-49CD-8233-DE3BD30B9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258300" y="7715250"/>
          <a:ext cx="962025" cy="710419"/>
        </a:xfrm>
        <a:prstGeom prst="rect">
          <a:avLst/>
        </a:prstGeom>
      </xdr:spPr>
    </xdr:pic>
    <xdr:clientData/>
  </xdr:twoCellAnchor>
  <xdr:twoCellAnchor editAs="oneCell">
    <xdr:from>
      <xdr:col>13</xdr:col>
      <xdr:colOff>371476</xdr:colOff>
      <xdr:row>49</xdr:row>
      <xdr:rowOff>180976</xdr:rowOff>
    </xdr:from>
    <xdr:to>
      <xdr:col>13</xdr:col>
      <xdr:colOff>1495426</xdr:colOff>
      <xdr:row>53</xdr:row>
      <xdr:rowOff>66550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8BBB087-7B21-4349-BBCD-59FE0E7D1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477376" y="10153651"/>
          <a:ext cx="1123950" cy="647574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123826</xdr:colOff>
      <xdr:row>56</xdr:row>
      <xdr:rowOff>19051</xdr:rowOff>
    </xdr:from>
    <xdr:to>
      <xdr:col>13</xdr:col>
      <xdr:colOff>973841</xdr:colOff>
      <xdr:row>58</xdr:row>
      <xdr:rowOff>114301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C2E9B9E-E6D1-4DFD-A6BB-5BF4D2BDA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229726" y="11325226"/>
          <a:ext cx="850015" cy="476250"/>
        </a:xfrm>
        <a:prstGeom prst="rect">
          <a:avLst/>
        </a:prstGeom>
      </xdr:spPr>
    </xdr:pic>
    <xdr:clientData/>
  </xdr:twoCellAnchor>
  <xdr:twoCellAnchor editAs="oneCell">
    <xdr:from>
      <xdr:col>12</xdr:col>
      <xdr:colOff>428625</xdr:colOff>
      <xdr:row>66</xdr:row>
      <xdr:rowOff>9526</xdr:rowOff>
    </xdr:from>
    <xdr:to>
      <xdr:col>13</xdr:col>
      <xdr:colOff>1649251</xdr:colOff>
      <xdr:row>69</xdr:row>
      <xdr:rowOff>38100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EAADF9C-EC3C-4972-A4A6-8AB250EEB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24925" y="13220701"/>
          <a:ext cx="1830226" cy="60007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71</xdr:row>
      <xdr:rowOff>133350</xdr:rowOff>
    </xdr:from>
    <xdr:to>
      <xdr:col>13</xdr:col>
      <xdr:colOff>1019175</xdr:colOff>
      <xdr:row>73</xdr:row>
      <xdr:rowOff>62827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6496959-17EF-44A4-9A55-52B86996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105900" y="14325600"/>
          <a:ext cx="1019175" cy="310477"/>
        </a:xfrm>
        <a:prstGeom prst="rect">
          <a:avLst/>
        </a:prstGeom>
      </xdr:spPr>
    </xdr:pic>
    <xdr:clientData/>
  </xdr:twoCellAnchor>
  <xdr:twoCellAnchor editAs="oneCell">
    <xdr:from>
      <xdr:col>26</xdr:col>
      <xdr:colOff>266700</xdr:colOff>
      <xdr:row>30</xdr:row>
      <xdr:rowOff>104457</xdr:rowOff>
    </xdr:from>
    <xdr:to>
      <xdr:col>33</xdr:col>
      <xdr:colOff>504004</xdr:colOff>
      <xdr:row>43</xdr:row>
      <xdr:rowOff>180509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0383594-EABB-4699-AF9A-816E4B92C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0240625" y="6429057"/>
          <a:ext cx="4504504" cy="2552552"/>
        </a:xfrm>
        <a:prstGeom prst="rect">
          <a:avLst/>
        </a:prstGeom>
      </xdr:spPr>
    </xdr:pic>
    <xdr:clientData/>
  </xdr:twoCellAnchor>
  <xdr:twoCellAnchor editAs="oneCell">
    <xdr:from>
      <xdr:col>26</xdr:col>
      <xdr:colOff>339160</xdr:colOff>
      <xdr:row>43</xdr:row>
      <xdr:rowOff>142875</xdr:rowOff>
    </xdr:from>
    <xdr:to>
      <xdr:col>33</xdr:col>
      <xdr:colOff>465890</xdr:colOff>
      <xdr:row>55</xdr:row>
      <xdr:rowOff>75779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937BD2A4-178D-4051-8CFF-7DAF37AFF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0313085" y="8972550"/>
          <a:ext cx="4393930" cy="2218904"/>
        </a:xfrm>
        <a:prstGeom prst="rect">
          <a:avLst/>
        </a:prstGeom>
      </xdr:spPr>
    </xdr:pic>
    <xdr:clientData/>
  </xdr:twoCellAnchor>
  <xdr:twoCellAnchor editAs="oneCell">
    <xdr:from>
      <xdr:col>19</xdr:col>
      <xdr:colOff>209549</xdr:colOff>
      <xdr:row>67</xdr:row>
      <xdr:rowOff>12528</xdr:rowOff>
    </xdr:from>
    <xdr:to>
      <xdr:col>26</xdr:col>
      <xdr:colOff>398950</xdr:colOff>
      <xdr:row>74</xdr:row>
      <xdr:rowOff>190218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2940FDA9-AB4B-4101-BB6A-3A105C291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4487524" y="13414203"/>
          <a:ext cx="5885351" cy="1511190"/>
        </a:xfrm>
        <a:prstGeom prst="rect">
          <a:avLst/>
        </a:prstGeom>
      </xdr:spPr>
    </xdr:pic>
    <xdr:clientData/>
  </xdr:twoCellAnchor>
  <xdr:twoCellAnchor editAs="oneCell">
    <xdr:from>
      <xdr:col>13</xdr:col>
      <xdr:colOff>123825</xdr:colOff>
      <xdr:row>60</xdr:row>
      <xdr:rowOff>133350</xdr:rowOff>
    </xdr:from>
    <xdr:to>
      <xdr:col>13</xdr:col>
      <xdr:colOff>971550</xdr:colOff>
      <xdr:row>62</xdr:row>
      <xdr:rowOff>61267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72E525E6-1BB4-449C-86A0-6E41F5114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229725" y="12201525"/>
          <a:ext cx="847725" cy="308917"/>
        </a:xfrm>
        <a:prstGeom prst="rect">
          <a:avLst/>
        </a:prstGeom>
      </xdr:spPr>
    </xdr:pic>
    <xdr:clientData/>
  </xdr:twoCellAnchor>
  <xdr:twoCellAnchor editAs="oneCell">
    <xdr:from>
      <xdr:col>11</xdr:col>
      <xdr:colOff>216235</xdr:colOff>
      <xdr:row>77</xdr:row>
      <xdr:rowOff>47624</xdr:rowOff>
    </xdr:from>
    <xdr:to>
      <xdr:col>13</xdr:col>
      <xdr:colOff>1964666</xdr:colOff>
      <xdr:row>79</xdr:row>
      <xdr:rowOff>76200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B2347AF2-3EE5-4610-9F36-CC1B98B56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102935" y="15411449"/>
          <a:ext cx="2967631" cy="409576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33</xdr:row>
      <xdr:rowOff>114300</xdr:rowOff>
    </xdr:from>
    <xdr:to>
      <xdr:col>25</xdr:col>
      <xdr:colOff>570395</xdr:colOff>
      <xdr:row>41</xdr:row>
      <xdr:rowOff>93453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4FC3E86C-08E0-411F-AB5B-196C0B9F9E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3735050" y="7038975"/>
          <a:ext cx="6199670" cy="1503153"/>
        </a:xfrm>
        <a:prstGeom prst="rect">
          <a:avLst/>
        </a:prstGeom>
      </xdr:spPr>
    </xdr:pic>
    <xdr:clientData/>
  </xdr:twoCellAnchor>
  <xdr:twoCellAnchor editAs="oneCell">
    <xdr:from>
      <xdr:col>18</xdr:col>
      <xdr:colOff>9524</xdr:colOff>
      <xdr:row>41</xdr:row>
      <xdr:rowOff>30933</xdr:rowOff>
    </xdr:from>
    <xdr:to>
      <xdr:col>25</xdr:col>
      <xdr:colOff>523875</xdr:colOff>
      <xdr:row>42</xdr:row>
      <xdr:rowOff>127581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A3045D7-FA53-466F-B366-9C4F527D4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3744574" y="8479608"/>
          <a:ext cx="6143626" cy="287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ou.sr/44VwobT" TargetMode="External"/><Relationship Id="rId1" Type="http://schemas.openxmlformats.org/officeDocument/2006/relationships/hyperlink" Target="https://mou.sr/3ruK2n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2:V79"/>
  <sheetViews>
    <sheetView tabSelected="1" topLeftCell="K8" zoomScaleNormal="100" workbookViewId="0">
      <selection activeCell="J32" sqref="J32"/>
    </sheetView>
  </sheetViews>
  <sheetFormatPr defaultRowHeight="15" x14ac:dyDescent="0.25"/>
  <cols>
    <col min="9" max="9" width="26" bestFit="1" customWidth="1"/>
    <col min="10" max="10" width="10" bestFit="1" customWidth="1"/>
    <col min="14" max="14" width="32.85546875" bestFit="1" customWidth="1"/>
    <col min="19" max="19" width="8.140625" bestFit="1" customWidth="1"/>
    <col min="20" max="20" width="23.42578125" bestFit="1" customWidth="1"/>
    <col min="21" max="21" width="16.28515625" bestFit="1" customWidth="1"/>
  </cols>
  <sheetData>
    <row r="12" spans="8:22" x14ac:dyDescent="0.25">
      <c r="H12" s="1" t="s">
        <v>0</v>
      </c>
      <c r="I12" s="1"/>
      <c r="J12" s="1"/>
      <c r="K12" s="1"/>
      <c r="M12" s="2" t="s">
        <v>1</v>
      </c>
      <c r="N12" s="2"/>
      <c r="O12" s="2"/>
      <c r="P12" s="2"/>
      <c r="S12" s="3" t="s">
        <v>2</v>
      </c>
      <c r="T12" s="3"/>
      <c r="U12" s="3"/>
      <c r="V12" s="3"/>
    </row>
    <row r="13" spans="8:22" x14ac:dyDescent="0.25">
      <c r="H13" s="4" t="s">
        <v>3</v>
      </c>
      <c r="I13" s="4" t="s">
        <v>4</v>
      </c>
      <c r="J13" s="4" t="s">
        <v>5</v>
      </c>
      <c r="K13" s="4" t="s">
        <v>6</v>
      </c>
      <c r="M13" s="4" t="s">
        <v>3</v>
      </c>
      <c r="N13" s="4" t="s">
        <v>7</v>
      </c>
      <c r="O13" s="4" t="s">
        <v>5</v>
      </c>
      <c r="P13" s="4" t="s">
        <v>6</v>
      </c>
      <c r="S13" s="4" t="s">
        <v>3</v>
      </c>
      <c r="T13" s="4" t="s">
        <v>7</v>
      </c>
      <c r="U13" s="4" t="s">
        <v>5</v>
      </c>
      <c r="V13" s="4" t="s">
        <v>6</v>
      </c>
    </row>
    <row r="14" spans="8:22" ht="18.75" x14ac:dyDescent="0.35">
      <c r="H14" s="4" t="s">
        <v>8</v>
      </c>
      <c r="I14" s="5" t="s">
        <v>9</v>
      </c>
      <c r="J14" s="6">
        <v>50</v>
      </c>
      <c r="K14" s="7" t="s">
        <v>10</v>
      </c>
      <c r="M14" s="5" t="s">
        <v>11</v>
      </c>
      <c r="N14" s="5" t="s">
        <v>12</v>
      </c>
      <c r="O14" s="6">
        <v>1.0760000000000001</v>
      </c>
      <c r="P14" s="5"/>
      <c r="S14" s="5" t="s">
        <v>13</v>
      </c>
      <c r="T14" s="5" t="s">
        <v>14</v>
      </c>
      <c r="U14" s="8">
        <v>0.64</v>
      </c>
      <c r="V14" s="7" t="s">
        <v>15</v>
      </c>
    </row>
    <row r="15" spans="8:22" ht="18" x14ac:dyDescent="0.35">
      <c r="H15" s="4" t="s">
        <v>16</v>
      </c>
      <c r="I15" s="5" t="s">
        <v>17</v>
      </c>
      <c r="J15" s="6">
        <v>80000</v>
      </c>
      <c r="K15" s="7" t="s">
        <v>18</v>
      </c>
      <c r="M15" s="9" t="s">
        <v>19</v>
      </c>
      <c r="N15" s="9" t="s">
        <v>12</v>
      </c>
      <c r="O15" s="6">
        <v>1.5580000000000001</v>
      </c>
      <c r="P15" s="5"/>
      <c r="S15" s="5" t="s">
        <v>20</v>
      </c>
      <c r="T15" s="5" t="s">
        <v>21</v>
      </c>
      <c r="U15" s="8">
        <v>3.8</v>
      </c>
      <c r="V15" s="7" t="s">
        <v>22</v>
      </c>
    </row>
    <row r="16" spans="8:22" ht="18.75" x14ac:dyDescent="0.35">
      <c r="H16" s="4" t="s">
        <v>23</v>
      </c>
      <c r="I16" s="5" t="s">
        <v>24</v>
      </c>
      <c r="J16" s="10">
        <v>3.8699999999999999E-5</v>
      </c>
      <c r="K16" s="7" t="s">
        <v>25</v>
      </c>
      <c r="M16" s="9" t="s">
        <v>26</v>
      </c>
      <c r="N16" s="9" t="s">
        <v>12</v>
      </c>
      <c r="O16" s="6">
        <v>3.1139999999999999</v>
      </c>
      <c r="P16" s="5"/>
      <c r="S16" s="5" t="s">
        <v>27</v>
      </c>
      <c r="T16" s="5" t="s">
        <v>28</v>
      </c>
      <c r="U16" s="8">
        <v>0.49</v>
      </c>
      <c r="V16" s="7" t="s">
        <v>15</v>
      </c>
    </row>
    <row r="17" spans="7:22" ht="18.75" x14ac:dyDescent="0.35">
      <c r="H17" s="4" t="s">
        <v>29</v>
      </c>
      <c r="I17" s="5" t="s">
        <v>30</v>
      </c>
      <c r="J17" s="6">
        <v>1.333</v>
      </c>
      <c r="K17" s="7"/>
      <c r="M17" s="9" t="s">
        <v>31</v>
      </c>
      <c r="N17" s="9" t="s">
        <v>32</v>
      </c>
      <c r="O17" s="6">
        <v>0.4</v>
      </c>
      <c r="P17" s="5" t="s">
        <v>33</v>
      </c>
      <c r="S17" s="5" t="s">
        <v>34</v>
      </c>
      <c r="T17" s="5" t="s">
        <v>35</v>
      </c>
      <c r="U17" s="8">
        <v>0.31359999999999999</v>
      </c>
      <c r="V17" s="7" t="s">
        <v>36</v>
      </c>
    </row>
    <row r="18" spans="7:22" ht="18.75" x14ac:dyDescent="0.35">
      <c r="H18" s="11" t="s">
        <v>37</v>
      </c>
      <c r="I18" s="5" t="s">
        <v>38</v>
      </c>
      <c r="J18" s="6">
        <v>10</v>
      </c>
      <c r="K18" s="7" t="s">
        <v>39</v>
      </c>
      <c r="M18" s="9" t="s">
        <v>40</v>
      </c>
      <c r="N18" s="9" t="s">
        <v>41</v>
      </c>
      <c r="O18" s="6">
        <v>0.55000000000000004</v>
      </c>
      <c r="P18" s="5"/>
      <c r="S18" s="5" t="s">
        <v>42</v>
      </c>
      <c r="T18" s="5" t="s">
        <v>43</v>
      </c>
      <c r="U18" s="8">
        <v>2.4300000000000002</v>
      </c>
      <c r="V18" s="7" t="s">
        <v>44</v>
      </c>
    </row>
    <row r="19" spans="7:22" ht="18" x14ac:dyDescent="0.35">
      <c r="H19" s="11" t="s">
        <v>45</v>
      </c>
      <c r="I19" s="5" t="s">
        <v>46</v>
      </c>
      <c r="J19" s="6">
        <v>30</v>
      </c>
      <c r="K19" s="7" t="s">
        <v>39</v>
      </c>
      <c r="M19" s="9" t="s">
        <v>47</v>
      </c>
      <c r="N19" s="9" t="s">
        <v>48</v>
      </c>
      <c r="O19" s="6">
        <v>6</v>
      </c>
      <c r="P19" s="5"/>
      <c r="S19" s="5" t="s">
        <v>49</v>
      </c>
      <c r="T19" s="5" t="s">
        <v>50</v>
      </c>
      <c r="U19" s="8">
        <v>4.2</v>
      </c>
      <c r="V19" s="7" t="s">
        <v>22</v>
      </c>
    </row>
    <row r="20" spans="7:22" ht="18" x14ac:dyDescent="0.35">
      <c r="H20" s="11" t="s">
        <v>51</v>
      </c>
      <c r="I20" s="5" t="s">
        <v>52</v>
      </c>
      <c r="J20" s="6"/>
      <c r="K20" s="7"/>
      <c r="M20" s="9" t="s">
        <v>53</v>
      </c>
      <c r="N20" s="9" t="s">
        <v>54</v>
      </c>
      <c r="O20" s="6">
        <v>0.25</v>
      </c>
      <c r="P20" s="5" t="s">
        <v>55</v>
      </c>
      <c r="S20" s="5" t="s">
        <v>56</v>
      </c>
      <c r="T20" s="5" t="s">
        <v>57</v>
      </c>
      <c r="U20" s="8">
        <v>24</v>
      </c>
      <c r="V20" s="7" t="s">
        <v>58</v>
      </c>
    </row>
    <row r="21" spans="7:22" ht="18" x14ac:dyDescent="0.35">
      <c r="H21" s="11" t="s">
        <v>59</v>
      </c>
      <c r="I21" s="5" t="s">
        <v>60</v>
      </c>
      <c r="J21" s="6"/>
      <c r="K21" s="7"/>
      <c r="M21" s="9" t="s">
        <v>61</v>
      </c>
      <c r="N21" s="9" t="s">
        <v>62</v>
      </c>
      <c r="O21" s="10">
        <v>48200</v>
      </c>
      <c r="P21" s="5"/>
      <c r="S21" s="9" t="s">
        <v>63</v>
      </c>
      <c r="T21" s="5" t="s">
        <v>64</v>
      </c>
      <c r="U21" s="8">
        <v>1.72</v>
      </c>
      <c r="V21" s="12" t="s">
        <v>65</v>
      </c>
    </row>
    <row r="22" spans="7:22" ht="18" x14ac:dyDescent="0.35">
      <c r="H22" s="11" t="s">
        <v>66</v>
      </c>
      <c r="I22" s="5" t="s">
        <v>67</v>
      </c>
      <c r="J22" s="6"/>
      <c r="K22" s="7"/>
      <c r="S22" s="9" t="s">
        <v>68</v>
      </c>
      <c r="T22" s="5" t="s">
        <v>69</v>
      </c>
      <c r="U22" s="8">
        <v>3.9300000000000003E-3</v>
      </c>
      <c r="V22" s="7"/>
    </row>
    <row r="23" spans="7:22" ht="18" x14ac:dyDescent="0.35">
      <c r="H23" s="11" t="s">
        <v>70</v>
      </c>
      <c r="I23" s="5" t="s">
        <v>71</v>
      </c>
      <c r="J23" s="6">
        <v>3.3</v>
      </c>
      <c r="K23" s="7" t="s">
        <v>72</v>
      </c>
      <c r="S23" s="9" t="s">
        <v>73</v>
      </c>
      <c r="T23" s="5" t="s">
        <v>74</v>
      </c>
      <c r="U23" s="6">
        <f>4*PI()/10000000</f>
        <v>1.2566370614359173E-6</v>
      </c>
      <c r="V23" s="5"/>
    </row>
    <row r="24" spans="7:22" ht="18" x14ac:dyDescent="0.35">
      <c r="H24" s="11" t="s">
        <v>75</v>
      </c>
      <c r="I24" s="5" t="s">
        <v>76</v>
      </c>
      <c r="J24" s="6">
        <v>1</v>
      </c>
      <c r="K24" s="5"/>
      <c r="S24" s="9" t="s">
        <v>77</v>
      </c>
      <c r="T24" s="5" t="s">
        <v>78</v>
      </c>
      <c r="U24" s="8">
        <v>250</v>
      </c>
      <c r="V24" s="7" t="s">
        <v>79</v>
      </c>
    </row>
    <row r="25" spans="7:22" ht="18" x14ac:dyDescent="0.35">
      <c r="H25" s="11" t="s">
        <v>80</v>
      </c>
      <c r="I25" s="5" t="s">
        <v>81</v>
      </c>
      <c r="J25" s="6">
        <v>15</v>
      </c>
      <c r="K25" s="7" t="s">
        <v>82</v>
      </c>
    </row>
    <row r="26" spans="7:22" ht="18" x14ac:dyDescent="0.35">
      <c r="H26" s="11" t="s">
        <v>83</v>
      </c>
      <c r="I26" s="5" t="s">
        <v>84</v>
      </c>
      <c r="J26" s="6">
        <v>80000</v>
      </c>
      <c r="K26" s="7" t="s">
        <v>18</v>
      </c>
    </row>
    <row r="27" spans="7:22" ht="18" x14ac:dyDescent="0.35">
      <c r="H27" s="11" t="s">
        <v>85</v>
      </c>
      <c r="I27" s="5" t="s">
        <v>86</v>
      </c>
      <c r="J27" s="6">
        <f>1/J15</f>
        <v>1.2500000000000001E-5</v>
      </c>
      <c r="K27" s="7" t="s">
        <v>87</v>
      </c>
    </row>
    <row r="28" spans="7:22" ht="18" x14ac:dyDescent="0.35">
      <c r="H28" s="11" t="s">
        <v>88</v>
      </c>
      <c r="I28" s="5" t="s">
        <v>89</v>
      </c>
      <c r="J28" s="6">
        <f>1/J26</f>
        <v>1.2500000000000001E-5</v>
      </c>
      <c r="K28" s="7" t="s">
        <v>87</v>
      </c>
    </row>
    <row r="29" spans="7:22" x14ac:dyDescent="0.25">
      <c r="N29" s="13" t="s">
        <v>90</v>
      </c>
    </row>
    <row r="30" spans="7:22" x14ac:dyDescent="0.25">
      <c r="G30" s="13" t="s">
        <v>91</v>
      </c>
    </row>
    <row r="32" spans="7:22" ht="17.25" x14ac:dyDescent="0.25">
      <c r="J32" s="14">
        <f>SQRT(((PI()*J23/(2*J17*J24))^2)+((J17*J25/(4*J26*J16))^2))</f>
        <v>4.2105597284631884</v>
      </c>
      <c r="K32" s="15" t="s">
        <v>72</v>
      </c>
      <c r="P32" s="14">
        <f>(((SQRT(O18*(1+O19))*J16*J34*J37)/(O20*O21*O18*SQRT(J18)))^(8/7)*100000000)</f>
        <v>0.13568911835097408</v>
      </c>
      <c r="Q32" s="15" t="s">
        <v>36</v>
      </c>
      <c r="S32" s="16" t="s">
        <v>92</v>
      </c>
      <c r="T32" s="17" t="s">
        <v>93</v>
      </c>
      <c r="U32" t="s">
        <v>94</v>
      </c>
    </row>
    <row r="33" spans="10:21" x14ac:dyDescent="0.25">
      <c r="T33" s="17" t="s">
        <v>95</v>
      </c>
      <c r="U33" t="s">
        <v>96</v>
      </c>
    </row>
    <row r="34" spans="10:21" x14ac:dyDescent="0.25">
      <c r="J34" s="18">
        <f>J17*J25/(4*J16*J26)</f>
        <v>1.6145833333333333</v>
      </c>
      <c r="K34" s="15" t="s">
        <v>72</v>
      </c>
    </row>
    <row r="37" spans="10:21" x14ac:dyDescent="0.25">
      <c r="J37" s="14">
        <f>SQRT(((J17^2)*(J25^2)*(J28^2)*((2*J27)-J28)/(32*(J16^2)*J27))+((PI()^2)*(J23^2)*(J27^2)/(8*(J17^2)*(J28^2))))</f>
        <v>2.9773153365873086</v>
      </c>
      <c r="K37" s="15" t="s">
        <v>72</v>
      </c>
      <c r="N37" s="13" t="s">
        <v>97</v>
      </c>
    </row>
    <row r="39" spans="10:21" x14ac:dyDescent="0.25">
      <c r="P39" s="14">
        <f>J18/U20</f>
        <v>0.41666666666666669</v>
      </c>
      <c r="Q39" s="15" t="s">
        <v>10</v>
      </c>
    </row>
    <row r="43" spans="10:21" x14ac:dyDescent="0.25">
      <c r="N43" s="13" t="s">
        <v>98</v>
      </c>
    </row>
    <row r="44" spans="10:21" x14ac:dyDescent="0.25">
      <c r="P44" s="14">
        <f>O20*(U15/100)*J37/(U23*SQRT(P39*O18*(U16/10000)/((U21/100000000)*(U19/100)))*J34)</f>
        <v>111.81323569151793</v>
      </c>
    </row>
    <row r="49" spans="14:17" x14ac:dyDescent="0.25">
      <c r="N49" s="13" t="s">
        <v>99</v>
      </c>
    </row>
    <row r="52" spans="14:17" x14ac:dyDescent="0.25">
      <c r="P52" s="14">
        <f>U15*1000/(P44*100)</f>
        <v>0.33985243128853171</v>
      </c>
      <c r="Q52" s="15" t="s">
        <v>100</v>
      </c>
    </row>
    <row r="56" spans="14:17" x14ac:dyDescent="0.25">
      <c r="N56" s="13" t="s">
        <v>101</v>
      </c>
    </row>
    <row r="58" spans="14:17" x14ac:dyDescent="0.25">
      <c r="P58" s="14">
        <f>SQRT(J16/(U24/1000000000))</f>
        <v>12.441864811996632</v>
      </c>
      <c r="Q58" s="15" t="s">
        <v>102</v>
      </c>
    </row>
    <row r="60" spans="14:17" x14ac:dyDescent="0.25">
      <c r="N60" s="13" t="s">
        <v>103</v>
      </c>
    </row>
    <row r="62" spans="14:17" x14ac:dyDescent="0.25">
      <c r="P62" s="14">
        <f>P58/J17</f>
        <v>9.333732042007977</v>
      </c>
      <c r="Q62" s="15" t="s">
        <v>102</v>
      </c>
    </row>
    <row r="65" spans="14:19" x14ac:dyDescent="0.25">
      <c r="N65" s="13" t="s">
        <v>104</v>
      </c>
    </row>
    <row r="68" spans="14:19" ht="17.25" x14ac:dyDescent="0.25">
      <c r="P68" s="14">
        <f>O21*SQRT(J18)/(SQRT(O18*(1+O19))*((U17/100000000)^(1/8))*10000)</f>
        <v>89.798620854001967</v>
      </c>
      <c r="Q68" s="15" t="s">
        <v>105</v>
      </c>
    </row>
    <row r="71" spans="14:19" x14ac:dyDescent="0.25">
      <c r="N71" s="13" t="s">
        <v>106</v>
      </c>
    </row>
    <row r="73" spans="14:19" ht="17.25" x14ac:dyDescent="0.25">
      <c r="P73" s="14">
        <f>J37/P68</f>
        <v>3.3155468405555381E-2</v>
      </c>
      <c r="Q73" s="15" t="s">
        <v>15</v>
      </c>
      <c r="S73" s="19" t="s">
        <v>107</v>
      </c>
    </row>
    <row r="76" spans="14:19" x14ac:dyDescent="0.25">
      <c r="N76" s="13" t="s">
        <v>108</v>
      </c>
    </row>
    <row r="79" spans="14:19" x14ac:dyDescent="0.25">
      <c r="P79" s="14">
        <f>U23*P44*J34*P58/(U15/100)</f>
        <v>7.4278893587602562E-2</v>
      </c>
      <c r="Q79" s="15" t="s">
        <v>55</v>
      </c>
    </row>
  </sheetData>
  <mergeCells count="3">
    <mergeCell ref="H12:K12"/>
    <mergeCell ref="M12:P12"/>
    <mergeCell ref="S12:V12"/>
  </mergeCells>
  <hyperlinks>
    <hyperlink ref="T32" r:id="rId1"/>
    <hyperlink ref="T33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</dc:creator>
  <cp:lastModifiedBy>Gi</cp:lastModifiedBy>
  <dcterms:created xsi:type="dcterms:W3CDTF">2023-07-25T12:59:26Z</dcterms:created>
  <dcterms:modified xsi:type="dcterms:W3CDTF">2023-07-25T14:22:29Z</dcterms:modified>
</cp:coreProperties>
</file>